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ite\Excel Protct Sels\SFPE , NFPA130\"/>
    </mc:Choice>
  </mc:AlternateContent>
  <bookViews>
    <workbookView xWindow="0" yWindow="0" windowWidth="20490" windowHeight="82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D34" i="1"/>
  <c r="C34" i="1"/>
  <c r="D24" i="1"/>
  <c r="D22" i="1"/>
  <c r="D21" i="1"/>
  <c r="D32" i="1"/>
  <c r="C32" i="1"/>
  <c r="D31" i="1"/>
  <c r="D29" i="1"/>
  <c r="C29" i="1"/>
  <c r="D27" i="1"/>
  <c r="C28" i="1"/>
  <c r="D20" i="1"/>
  <c r="D16" i="1"/>
  <c r="D15" i="1"/>
  <c r="D14" i="1"/>
  <c r="D10" i="1"/>
  <c r="D9" i="1"/>
  <c r="D8" i="1"/>
  <c r="C36" i="1" l="1"/>
  <c r="C25" i="1"/>
  <c r="D25" i="1"/>
  <c r="D17" i="1"/>
  <c r="C17" i="1"/>
  <c r="D11" i="1"/>
  <c r="C11" i="1"/>
  <c r="C27" i="1" s="1"/>
  <c r="C30" i="1" s="1"/>
  <c r="C31" i="1" s="1"/>
  <c r="D30" i="1" l="1"/>
  <c r="D28" i="1"/>
  <c r="D36" i="1" l="1"/>
</calcChain>
</file>

<file path=xl/sharedStrings.xml><?xml version="1.0" encoding="utf-8"?>
<sst xmlns="http://schemas.openxmlformats.org/spreadsheetml/2006/main" count="55" uniqueCount="47">
  <si>
    <t>SFPE</t>
  </si>
  <si>
    <t>NFPA 130</t>
  </si>
  <si>
    <t>(p/min)</t>
  </si>
  <si>
    <t>Table C.1.3 Sample Calculations</t>
  </si>
  <si>
    <t>Platform to concourse (downward)</t>
  </si>
  <si>
    <t>Total Flow Rate</t>
  </si>
  <si>
    <t>Through fare barriers</t>
  </si>
  <si>
    <t>Service gate (1)</t>
  </si>
  <si>
    <t>Emergency exit doors (2)</t>
  </si>
  <si>
    <t>Fp*Emergency stair capacity</t>
  </si>
  <si>
    <t>Concourse occupant load</t>
  </si>
  <si>
    <t>Walking time</t>
  </si>
  <si>
    <t>T1 On platform (136 ft)</t>
  </si>
  <si>
    <t>T3 On concourse (54 ft)</t>
  </si>
  <si>
    <t>Concourse to grade</t>
  </si>
  <si>
    <t>Grade to safe (10 ft)</t>
  </si>
  <si>
    <t>Total Time</t>
  </si>
  <si>
    <t>Total time (min) =</t>
  </si>
  <si>
    <t>Total time (s) =</t>
  </si>
  <si>
    <t>Single Entity Flow Rate</t>
  </si>
  <si>
    <t>Doors</t>
  </si>
  <si>
    <t>Fare gates (4)</t>
  </si>
  <si>
    <t>Stairs 1830 mm (72 in.)</t>
  </si>
  <si>
    <t>Escalators 1220 mm (48 in.)</t>
  </si>
  <si>
    <t>Stairs  1220 mm (48 in.)</t>
  </si>
  <si>
    <t>Fare gate 530 mm (21 in.)</t>
  </si>
  <si>
    <t>Service gate 1220 mm (48 in.)</t>
  </si>
  <si>
    <t>Emergency exit door 1830 mm (72 in.)</t>
  </si>
  <si>
    <t>Stairs and Escalators (7x11)</t>
  </si>
  <si>
    <t>Stairs (4)</t>
  </si>
  <si>
    <t>Escalators  (2 - one discounted)</t>
  </si>
  <si>
    <t>Emergency stairs (2)</t>
  </si>
  <si>
    <t>Egress Component</t>
  </si>
  <si>
    <t xml:space="preserve">Walking Speed </t>
  </si>
  <si>
    <t>p/min</t>
  </si>
  <si>
    <r>
      <t>Speed at density of 1.82 p/m</t>
    </r>
    <r>
      <rPr>
        <vertAlign val="superscript"/>
        <sz val="11"/>
        <color theme="1"/>
        <rFont val="Arial"/>
        <family val="2"/>
        <scheme val="minor"/>
      </rPr>
      <t>2</t>
    </r>
    <r>
      <rPr>
        <sz val="11"/>
        <color theme="1"/>
        <rFont val="Arial"/>
        <family val="2"/>
        <scheme val="minor"/>
      </rPr>
      <t xml:space="preserve"> (0.17 p/ft</t>
    </r>
    <r>
      <rPr>
        <vertAlign val="superscript"/>
        <sz val="11"/>
        <color theme="1"/>
        <rFont val="Arial"/>
        <family val="2"/>
        <scheme val="minor"/>
      </rPr>
      <t>2</t>
    </r>
    <r>
      <rPr>
        <sz val="11"/>
        <color theme="1"/>
        <rFont val="Arial"/>
        <family val="2"/>
        <scheme val="minor"/>
      </rPr>
      <t>)</t>
    </r>
  </si>
  <si>
    <t>m/min (ft/min)</t>
  </si>
  <si>
    <t>37.7 (124)</t>
  </si>
  <si>
    <t>43.4 (142)</t>
  </si>
  <si>
    <r>
      <t>F</t>
    </r>
    <r>
      <rPr>
        <vertAlign val="subscript"/>
        <sz val="11"/>
        <color theme="1"/>
        <rFont val="Arial"/>
        <family val="2"/>
        <scheme val="minor"/>
      </rPr>
      <t>fb</t>
    </r>
    <r>
      <rPr>
        <sz val="11"/>
        <color theme="1"/>
        <rFont val="Arial"/>
        <family val="2"/>
        <scheme val="minor"/>
      </rPr>
      <t xml:space="preserve"> (fare barrier flow time)</t>
    </r>
  </si>
  <si>
    <r>
      <t>F</t>
    </r>
    <r>
      <rPr>
        <vertAlign val="subscript"/>
        <sz val="11"/>
        <color theme="1"/>
        <rFont val="Arial"/>
        <family val="2"/>
        <scheme val="minor"/>
      </rPr>
      <t>p</t>
    </r>
    <r>
      <rPr>
        <sz val="11"/>
        <color theme="1"/>
        <rFont val="Arial"/>
        <family val="2"/>
        <scheme val="minor"/>
      </rPr>
      <t xml:space="preserve"> (time to clear platform, 2314 occupants)</t>
    </r>
  </si>
  <si>
    <r>
      <t>W</t>
    </r>
    <r>
      <rPr>
        <vertAlign val="subscript"/>
        <sz val="11"/>
        <color theme="1"/>
        <rFont val="Arial"/>
        <family val="2"/>
        <scheme val="minor"/>
      </rPr>
      <t>p</t>
    </r>
    <r>
      <rPr>
        <sz val="11"/>
        <color theme="1"/>
        <rFont val="Arial"/>
        <family val="2"/>
        <scheme val="minor"/>
      </rPr>
      <t xml:space="preserve"> (waiting at platform exits)</t>
    </r>
  </si>
  <si>
    <r>
      <t>W</t>
    </r>
    <r>
      <rPr>
        <vertAlign val="subscript"/>
        <sz val="11"/>
        <color theme="1"/>
        <rFont val="Arial"/>
        <family val="2"/>
        <scheme val="minor"/>
      </rPr>
      <t>fb</t>
    </r>
    <r>
      <rPr>
        <sz val="11"/>
        <color theme="1"/>
        <rFont val="Arial"/>
        <family val="2"/>
        <scheme val="minor"/>
      </rPr>
      <t xml:space="preserve"> (waiting at fare barriers)</t>
    </r>
  </si>
  <si>
    <t>T2 Platform to concourse</t>
  </si>
  <si>
    <t>T (walking time)</t>
  </si>
  <si>
    <r>
      <t>W</t>
    </r>
    <r>
      <rPr>
        <vertAlign val="subscript"/>
        <sz val="11"/>
        <color theme="1"/>
        <rFont val="Arial"/>
        <family val="2"/>
        <scheme val="minor"/>
      </rPr>
      <t xml:space="preserve">c </t>
    </r>
    <r>
      <rPr>
        <sz val="11"/>
        <color theme="1"/>
        <rFont val="Arial"/>
        <family val="2"/>
        <scheme val="minor"/>
      </rPr>
      <t xml:space="preserve"> (waiting at concourse exits)</t>
    </r>
  </si>
  <si>
    <t>NFPA 130 and SFPE evacuation calculations. Follow NFPA 130 approach.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</si>
</sst>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vertAlign val="superscript"/>
      <sz val="11"/>
      <color theme="1"/>
      <name val="Arial"/>
      <family val="2"/>
      <scheme val="minor"/>
    </font>
    <font>
      <vertAlign val="subscript"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6" xfId="0" applyBorder="1"/>
    <xf numFmtId="0" fontId="2" fillId="0" borderId="1" xfId="0" applyFont="1" applyBorder="1"/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F24" sqref="F24"/>
    </sheetView>
  </sheetViews>
  <sheetFormatPr defaultRowHeight="14.25" x14ac:dyDescent="0.2"/>
  <cols>
    <col min="1" max="1" width="4.25" customWidth="1"/>
    <col min="2" max="2" width="43.875" customWidth="1"/>
    <col min="3" max="5" width="10.75" customWidth="1"/>
    <col min="6" max="6" width="41.125" customWidth="1"/>
    <col min="7" max="8" width="14.75" customWidth="1"/>
    <col min="9" max="9" width="10.75" customWidth="1"/>
    <col min="10" max="10" width="11.625" customWidth="1"/>
  </cols>
  <sheetData>
    <row r="1" spans="1:10" ht="15" x14ac:dyDescent="0.25">
      <c r="A1" s="1" t="s">
        <v>46</v>
      </c>
    </row>
    <row r="3" spans="1:10" ht="15" x14ac:dyDescent="0.25">
      <c r="A3" s="29" t="s">
        <v>3</v>
      </c>
      <c r="B3" s="29"/>
      <c r="C3" s="29"/>
      <c r="D3" s="29"/>
      <c r="F3" s="29" t="s">
        <v>19</v>
      </c>
      <c r="G3" s="29"/>
      <c r="H3" s="29"/>
      <c r="I3" s="10"/>
    </row>
    <row r="5" spans="1:10" ht="15" x14ac:dyDescent="0.25">
      <c r="C5" s="6" t="s">
        <v>1</v>
      </c>
      <c r="D5" s="5" t="s">
        <v>0</v>
      </c>
      <c r="F5" s="25" t="s">
        <v>32</v>
      </c>
      <c r="G5" s="27" t="s">
        <v>1</v>
      </c>
      <c r="H5" s="27" t="s">
        <v>0</v>
      </c>
    </row>
    <row r="6" spans="1:10" x14ac:dyDescent="0.2">
      <c r="C6" s="4" t="s">
        <v>2</v>
      </c>
      <c r="D6" s="4" t="s">
        <v>2</v>
      </c>
      <c r="F6" s="26"/>
      <c r="G6" s="28"/>
      <c r="H6" s="28"/>
      <c r="I6" s="10"/>
    </row>
    <row r="7" spans="1:10" x14ac:dyDescent="0.2">
      <c r="B7" s="7" t="s">
        <v>4</v>
      </c>
      <c r="F7" s="16" t="s">
        <v>28</v>
      </c>
      <c r="G7" s="19" t="s">
        <v>34</v>
      </c>
      <c r="H7" s="20" t="s">
        <v>34</v>
      </c>
    </row>
    <row r="8" spans="1:10" x14ac:dyDescent="0.2">
      <c r="B8" t="s">
        <v>29</v>
      </c>
      <c r="C8">
        <v>406</v>
      </c>
      <c r="D8">
        <f>4*H8</f>
        <v>370.4</v>
      </c>
      <c r="F8" s="13" t="s">
        <v>22</v>
      </c>
      <c r="G8" s="17">
        <v>101.5</v>
      </c>
      <c r="H8" s="18">
        <v>92.6</v>
      </c>
      <c r="J8" s="2"/>
    </row>
    <row r="9" spans="1:10" x14ac:dyDescent="0.2">
      <c r="B9" t="s">
        <v>30</v>
      </c>
      <c r="C9">
        <v>68</v>
      </c>
      <c r="D9" s="11">
        <f>H9</f>
        <v>55.6</v>
      </c>
      <c r="F9" s="13" t="s">
        <v>23</v>
      </c>
      <c r="G9" s="17">
        <v>67.5</v>
      </c>
      <c r="H9" s="18">
        <v>55.6</v>
      </c>
    </row>
    <row r="10" spans="1:10" x14ac:dyDescent="0.2">
      <c r="B10" t="s">
        <v>31</v>
      </c>
      <c r="C10">
        <v>135</v>
      </c>
      <c r="D10">
        <f>2*H10</f>
        <v>111.2</v>
      </c>
      <c r="F10" s="13" t="s">
        <v>24</v>
      </c>
      <c r="G10" s="17">
        <v>67.5</v>
      </c>
      <c r="H10" s="18">
        <v>55.6</v>
      </c>
    </row>
    <row r="11" spans="1:10" x14ac:dyDescent="0.2">
      <c r="B11" s="2" t="s">
        <v>5</v>
      </c>
      <c r="C11">
        <f>SUM(C8:C10)</f>
        <v>609</v>
      </c>
      <c r="D11">
        <f>SUM(D8:D10)</f>
        <v>537.20000000000005</v>
      </c>
      <c r="F11" s="14"/>
      <c r="G11" s="17"/>
      <c r="H11" s="18"/>
    </row>
    <row r="12" spans="1:10" x14ac:dyDescent="0.2">
      <c r="F12" s="12" t="s">
        <v>20</v>
      </c>
      <c r="G12" s="17" t="s">
        <v>34</v>
      </c>
      <c r="H12" s="18" t="s">
        <v>34</v>
      </c>
    </row>
    <row r="13" spans="1:10" x14ac:dyDescent="0.2">
      <c r="B13" s="7" t="s">
        <v>6</v>
      </c>
      <c r="F13" s="13" t="s">
        <v>25</v>
      </c>
      <c r="G13" s="17">
        <v>50</v>
      </c>
      <c r="H13" s="18">
        <v>18</v>
      </c>
    </row>
    <row r="14" spans="1:10" x14ac:dyDescent="0.2">
      <c r="B14" t="s">
        <v>21</v>
      </c>
      <c r="C14">
        <v>200</v>
      </c>
      <c r="D14">
        <f>4*H13</f>
        <v>72</v>
      </c>
      <c r="F14" s="13" t="s">
        <v>26</v>
      </c>
      <c r="G14" s="17">
        <v>60</v>
      </c>
      <c r="H14" s="18">
        <v>72.099999999999994</v>
      </c>
    </row>
    <row r="15" spans="1:10" x14ac:dyDescent="0.2">
      <c r="B15" t="s">
        <v>7</v>
      </c>
      <c r="C15">
        <v>60</v>
      </c>
      <c r="D15" s="11">
        <f>H14</f>
        <v>72.099999999999994</v>
      </c>
      <c r="F15" s="13" t="s">
        <v>27</v>
      </c>
      <c r="G15" s="17">
        <v>150</v>
      </c>
      <c r="H15" s="18">
        <v>120.2</v>
      </c>
    </row>
    <row r="16" spans="1:10" x14ac:dyDescent="0.2">
      <c r="B16" t="s">
        <v>8</v>
      </c>
      <c r="C16">
        <v>300</v>
      </c>
      <c r="D16">
        <f>2*H15</f>
        <v>240.4</v>
      </c>
      <c r="F16" s="13"/>
      <c r="G16" s="21"/>
      <c r="H16" s="23"/>
    </row>
    <row r="17" spans="2:9" x14ac:dyDescent="0.2">
      <c r="B17" s="2" t="s">
        <v>5</v>
      </c>
      <c r="C17">
        <f>SUM(C14:C16)</f>
        <v>560</v>
      </c>
      <c r="D17">
        <f>SUM(D14:D16)</f>
        <v>384.5</v>
      </c>
      <c r="F17" s="12" t="s">
        <v>33</v>
      </c>
      <c r="G17" s="17" t="s">
        <v>36</v>
      </c>
      <c r="H17" s="18" t="s">
        <v>36</v>
      </c>
    </row>
    <row r="18" spans="2:9" ht="16.5" x14ac:dyDescent="0.2">
      <c r="B18" s="2"/>
      <c r="F18" s="15" t="s">
        <v>35</v>
      </c>
      <c r="G18" s="22" t="s">
        <v>37</v>
      </c>
      <c r="H18" s="24" t="s">
        <v>38</v>
      </c>
    </row>
    <row r="19" spans="2:9" x14ac:dyDescent="0.2">
      <c r="B19" s="7" t="s">
        <v>11</v>
      </c>
    </row>
    <row r="20" spans="2:9" x14ac:dyDescent="0.2">
      <c r="B20" s="3" t="s">
        <v>12</v>
      </c>
      <c r="C20" s="8">
        <v>1.0900000000000001</v>
      </c>
      <c r="D20" s="8">
        <f>136/142</f>
        <v>0.95774647887323938</v>
      </c>
      <c r="F20" s="7"/>
      <c r="I20" s="8"/>
    </row>
    <row r="21" spans="2:9" x14ac:dyDescent="0.2">
      <c r="B21" s="3" t="s">
        <v>43</v>
      </c>
      <c r="C21" s="8">
        <v>0.62</v>
      </c>
      <c r="D21" s="8">
        <f>SQRT(30^2+48^2)/105</f>
        <v>0.53908463611752022</v>
      </c>
      <c r="F21" s="3"/>
      <c r="G21" s="8"/>
      <c r="H21" s="8"/>
      <c r="I21" s="8"/>
    </row>
    <row r="22" spans="2:9" x14ac:dyDescent="0.2">
      <c r="B22" s="3" t="s">
        <v>13</v>
      </c>
      <c r="C22" s="8">
        <v>0.44</v>
      </c>
      <c r="D22" s="8">
        <f>54/142</f>
        <v>0.38028169014084506</v>
      </c>
      <c r="F22" s="3"/>
      <c r="G22" s="8"/>
      <c r="H22" s="8"/>
      <c r="I22" s="8"/>
    </row>
    <row r="23" spans="2:9" x14ac:dyDescent="0.2">
      <c r="B23" s="3" t="s">
        <v>14</v>
      </c>
      <c r="C23" s="8">
        <v>0</v>
      </c>
      <c r="D23" s="8">
        <v>0</v>
      </c>
      <c r="F23" s="3"/>
      <c r="G23" s="8"/>
      <c r="H23" s="8"/>
      <c r="I23" s="8"/>
    </row>
    <row r="24" spans="2:9" x14ac:dyDescent="0.2">
      <c r="B24" s="3" t="s">
        <v>15</v>
      </c>
      <c r="C24" s="8">
        <v>0.08</v>
      </c>
      <c r="D24" s="8">
        <f>10/142</f>
        <v>7.0422535211267609E-2</v>
      </c>
      <c r="F24" s="3"/>
      <c r="G24" s="8"/>
      <c r="H24" s="8"/>
      <c r="I24" s="8"/>
    </row>
    <row r="25" spans="2:9" x14ac:dyDescent="0.2">
      <c r="B25" s="2" t="s">
        <v>16</v>
      </c>
      <c r="C25" s="8">
        <f>SUM(C20:C24)</f>
        <v>2.23</v>
      </c>
      <c r="D25" s="8">
        <f>SUM(D20:D24)</f>
        <v>1.9475353403428721</v>
      </c>
      <c r="F25" s="3"/>
      <c r="G25" s="8"/>
      <c r="H25" s="8"/>
      <c r="I25" s="8"/>
    </row>
    <row r="26" spans="2:9" x14ac:dyDescent="0.2">
      <c r="F26" s="2"/>
      <c r="G26" s="8"/>
      <c r="H26" s="8"/>
    </row>
    <row r="27" spans="2:9" ht="18.75" x14ac:dyDescent="0.35">
      <c r="B27" t="s">
        <v>40</v>
      </c>
      <c r="C27" s="8">
        <f>2314/C11</f>
        <v>3.7996715927750411</v>
      </c>
      <c r="D27" s="8">
        <f>2314/D11</f>
        <v>4.3075204765450481</v>
      </c>
      <c r="G27" s="8"/>
      <c r="H27" s="8"/>
      <c r="I27" s="8"/>
    </row>
    <row r="28" spans="2:9" ht="18.75" x14ac:dyDescent="0.35">
      <c r="B28" t="s">
        <v>41</v>
      </c>
      <c r="C28" s="8">
        <f>C27-C20</f>
        <v>2.7096715927750408</v>
      </c>
      <c r="D28" s="8">
        <f>D27-D20</f>
        <v>3.3497739976718086</v>
      </c>
      <c r="G28" s="8"/>
      <c r="H28" s="8"/>
      <c r="I28" s="8"/>
    </row>
    <row r="29" spans="2:9" x14ac:dyDescent="0.2">
      <c r="B29" t="s">
        <v>9</v>
      </c>
      <c r="C29" s="9">
        <f>C27*C10</f>
        <v>512.95566502463055</v>
      </c>
      <c r="D29" s="9">
        <f>D27*D10</f>
        <v>478.99627699180934</v>
      </c>
      <c r="G29" s="9"/>
      <c r="H29" s="9"/>
      <c r="I29" s="9"/>
    </row>
    <row r="30" spans="2:9" x14ac:dyDescent="0.2">
      <c r="B30" t="s">
        <v>10</v>
      </c>
      <c r="C30" s="9">
        <f>2314-C29</f>
        <v>1801.0443349753696</v>
      </c>
      <c r="D30" s="9">
        <f>2314-D29</f>
        <v>1835.0037230081907</v>
      </c>
      <c r="G30" s="9"/>
      <c r="H30" s="9"/>
      <c r="I30" s="9"/>
    </row>
    <row r="31" spans="2:9" ht="18.75" x14ac:dyDescent="0.35">
      <c r="B31" t="s">
        <v>39</v>
      </c>
      <c r="C31" s="8">
        <f>C30/C17</f>
        <v>3.2161505981703029</v>
      </c>
      <c r="D31" s="8">
        <f>D30/D17</f>
        <v>4.7724414122449694</v>
      </c>
      <c r="G31" s="8"/>
      <c r="H31" s="8"/>
      <c r="I31" s="8"/>
    </row>
    <row r="32" spans="2:9" ht="18.75" x14ac:dyDescent="0.35">
      <c r="B32" t="s">
        <v>42</v>
      </c>
      <c r="C32" s="8">
        <f>MAX(0,C31-C27)</f>
        <v>0</v>
      </c>
      <c r="D32" s="8">
        <f>MAX(0,D31-D27)</f>
        <v>0.46492093569992132</v>
      </c>
      <c r="G32" s="8"/>
      <c r="H32" s="8"/>
      <c r="I32" s="8"/>
    </row>
    <row r="33" spans="2:9" ht="18.75" x14ac:dyDescent="0.35">
      <c r="B33" t="s">
        <v>45</v>
      </c>
      <c r="C33" s="8">
        <v>0</v>
      </c>
      <c r="D33" s="8">
        <v>0</v>
      </c>
      <c r="G33" s="8"/>
      <c r="H33" s="8"/>
      <c r="I33" s="8"/>
    </row>
    <row r="34" spans="2:9" x14ac:dyDescent="0.2">
      <c r="B34" t="s">
        <v>44</v>
      </c>
      <c r="C34" s="8">
        <f>C25</f>
        <v>2.23</v>
      </c>
      <c r="D34" s="8">
        <f>D25</f>
        <v>1.9475353403428721</v>
      </c>
      <c r="G34" s="8"/>
      <c r="H34" s="8"/>
      <c r="I34" s="8"/>
    </row>
    <row r="35" spans="2:9" x14ac:dyDescent="0.2">
      <c r="B35" s="2" t="s">
        <v>17</v>
      </c>
      <c r="C35" s="8">
        <f>C34+C28+C32+C33</f>
        <v>4.9396715927750403</v>
      </c>
      <c r="D35" s="8">
        <f>D34+D28+D32+D33</f>
        <v>5.7622302737146018</v>
      </c>
      <c r="F35" s="2"/>
      <c r="G35" s="8"/>
      <c r="H35" s="8"/>
      <c r="I35" s="8"/>
    </row>
    <row r="36" spans="2:9" x14ac:dyDescent="0.2">
      <c r="B36" s="2" t="s">
        <v>18</v>
      </c>
      <c r="C36" s="8">
        <f>60*C35</f>
        <v>296.38029556650241</v>
      </c>
      <c r="D36" s="8">
        <f>60*D35</f>
        <v>345.73381642287609</v>
      </c>
      <c r="F36" s="2"/>
      <c r="G36" s="8"/>
      <c r="H36" s="8"/>
      <c r="I36" s="8"/>
    </row>
  </sheetData>
  <mergeCells count="5">
    <mergeCell ref="F5:F6"/>
    <mergeCell ref="G5:G6"/>
    <mergeCell ref="H5:H6"/>
    <mergeCell ref="A3:D3"/>
    <mergeCell ref="F3:H3"/>
  </mergeCells>
  <pageMargins left="0.7" right="0.7" top="0.75" bottom="0.75" header="0.3" footer="0.3"/>
  <pageSetup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Swenson</dc:creator>
  <cp:lastModifiedBy>Windows 10</cp:lastModifiedBy>
  <dcterms:created xsi:type="dcterms:W3CDTF">2016-02-25T21:44:41Z</dcterms:created>
  <dcterms:modified xsi:type="dcterms:W3CDTF">2024-06-24T09:28:54Z</dcterms:modified>
</cp:coreProperties>
</file>