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uildingcodeblog-my.sharepoint.com/personal/chris_campbellcodeconsulting_com/Documents/Calculators/"/>
    </mc:Choice>
  </mc:AlternateContent>
  <xr:revisionPtr revIDLastSave="0" documentId="8_{FBF1A96C-E34F-48C6-8F0A-C7B84325B5C8}" xr6:coauthVersionLast="46" xr6:coauthVersionMax="46" xr10:uidLastSave="{00000000-0000-0000-0000-000000000000}"/>
  <bookViews>
    <workbookView xWindow="-120" yWindow="-120" windowWidth="29040" windowHeight="15840" xr2:uid="{D335AD9D-90A4-4312-8BE3-468BF8A708EC}"/>
  </bookViews>
  <sheets>
    <sheet name="Sheet1" sheetId="1" r:id="rId1"/>
  </sheets>
  <calcPr calcId="191028" calcCompleted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0" i="1" l="1"/>
  <c r="C58" i="1"/>
  <c r="C41" i="1"/>
  <c r="C57" i="1"/>
  <c r="C40" i="1"/>
  <c r="C44" i="1"/>
  <c r="C8" i="1" l="1"/>
  <c r="B123" i="1"/>
  <c r="B113" i="1"/>
  <c r="C13" i="1"/>
  <c r="C12" i="1"/>
  <c r="B121" i="1"/>
  <c r="B120" i="1"/>
  <c r="B119" i="1"/>
  <c r="B118" i="1" s="1"/>
  <c r="B115" i="1"/>
  <c r="B114" i="1"/>
  <c r="B116" i="1"/>
  <c r="B107" i="1"/>
  <c r="B105" i="1"/>
  <c r="B103" i="1"/>
  <c r="B104" i="1"/>
  <c r="C35" i="1" l="1"/>
  <c r="C36" i="1"/>
  <c r="C37" i="1"/>
  <c r="C34" i="1"/>
  <c r="C59" i="1" l="1"/>
  <c r="C42" i="1"/>
  <c r="C64" i="1" l="1"/>
  <c r="C61" i="1"/>
  <c r="C62" i="1" s="1"/>
  <c r="C66" i="1" s="1"/>
  <c r="C43" i="1"/>
  <c r="C45" i="1" s="1"/>
  <c r="C49" i="1" s="1"/>
  <c r="C46" i="1"/>
  <c r="C51" i="1" s="1"/>
  <c r="C69" i="1" l="1"/>
  <c r="C63" i="1"/>
  <c r="C68" i="1" s="1"/>
  <c r="C47" i="1"/>
  <c r="C65" i="1" l="1"/>
  <c r="C67" i="1" s="1"/>
  <c r="C70" i="1" s="1"/>
  <c r="C71" i="1" s="1"/>
  <c r="C27" i="1" s="1"/>
  <c r="C48" i="1"/>
  <c r="C50" i="1" s="1"/>
  <c r="C52" i="1"/>
  <c r="C53" i="1" l="1"/>
  <c r="C54" i="1" s="1"/>
  <c r="C28" i="1" s="1"/>
</calcChain>
</file>

<file path=xl/sharedStrings.xml><?xml version="1.0" encoding="utf-8"?>
<sst xmlns="http://schemas.openxmlformats.org/spreadsheetml/2006/main" count="182" uniqueCount="97">
  <si>
    <t>Stair Pressurization Estimator</t>
  </si>
  <si>
    <t>Disclaimer: This calculator is for estimating purposes only and is not for final design calculations. This does not take the place of a rational analysis and does not incorporate all factors that could impact stair pressurization. Consult a licensed fire protection engineer.</t>
  </si>
  <si>
    <t>Description</t>
  </si>
  <si>
    <t>Value</t>
  </si>
  <si>
    <t>Unit</t>
  </si>
  <si>
    <t>Building Inputs</t>
  </si>
  <si>
    <t>Number of Stories</t>
  </si>
  <si>
    <t>Stories</t>
  </si>
  <si>
    <t>Average Floor Height</t>
  </si>
  <si>
    <t>Feet</t>
  </si>
  <si>
    <t>Average Building Perimeter per Floor</t>
  </si>
  <si>
    <t>Number of Stairways</t>
  </si>
  <si>
    <t>Stairs</t>
  </si>
  <si>
    <t>Stair Length</t>
  </si>
  <si>
    <t>Stair Width</t>
  </si>
  <si>
    <t>Total Length of Stair Wall Bordering Inside</t>
  </si>
  <si>
    <t>Total Length of Stair Wall Bordering Outside</t>
  </si>
  <si>
    <t>Stair Door Width</t>
  </si>
  <si>
    <t>Stair Door Height</t>
  </si>
  <si>
    <t>Number of Doors Between Stair and Building</t>
  </si>
  <si>
    <t>Doors</t>
  </si>
  <si>
    <t>Number of Doors Between Stair and Outside</t>
  </si>
  <si>
    <t>Model Inputs</t>
  </si>
  <si>
    <t>Max Pressure Difference</t>
  </si>
  <si>
    <t>in. H20</t>
  </si>
  <si>
    <t>Min Pressure Difference</t>
  </si>
  <si>
    <t>Construction</t>
  </si>
  <si>
    <t>Average</t>
  </si>
  <si>
    <t>-</t>
  </si>
  <si>
    <t>Outdoor Design Temp - Summer</t>
  </si>
  <si>
    <t>F</t>
  </si>
  <si>
    <t>Outdoor Design Temp - Winter</t>
  </si>
  <si>
    <t>Summary</t>
  </si>
  <si>
    <t>Required Flow Rate - Summer</t>
  </si>
  <si>
    <t>CFM</t>
  </si>
  <si>
    <t>Required Flow Rate - Winter</t>
  </si>
  <si>
    <r>
      <rPr>
        <b/>
        <sz val="10"/>
        <color theme="1"/>
        <rFont val="Arial Nova Cond"/>
        <family val="2"/>
      </rPr>
      <t>Assumptions:</t>
    </r>
    <r>
      <rPr>
        <sz val="10"/>
        <color theme="1"/>
        <rFont val="Arial Nova Cond"/>
        <family val="2"/>
      </rPr>
      <t xml:space="preserve">
All equations, calculations from Handbook of Smoke Control Engineering, 2nd Edition, Klote
All stairs are uniform in dimension
All stair doors closed
Building/stair temperature is 70F
Atmospheric pressure is 14.7 psi</t>
    </r>
  </si>
  <si>
    <t>Parameter</t>
  </si>
  <si>
    <t>Abbreviation</t>
  </si>
  <si>
    <t>Area Between Stair and Building</t>
  </si>
  <si>
    <r>
      <t>A</t>
    </r>
    <r>
      <rPr>
        <vertAlign val="subscript"/>
        <sz val="10"/>
        <color theme="1"/>
        <rFont val="Arial Nova Cond"/>
        <family val="2"/>
      </rPr>
      <t>SB</t>
    </r>
  </si>
  <si>
    <t>SF</t>
  </si>
  <si>
    <t>Area Between Building and Outside</t>
  </si>
  <si>
    <r>
      <t>A</t>
    </r>
    <r>
      <rPr>
        <vertAlign val="subscript"/>
        <sz val="10"/>
        <color theme="1"/>
        <rFont val="Arial Nova Cond"/>
        <family val="2"/>
      </rPr>
      <t>BO</t>
    </r>
  </si>
  <si>
    <t>Area Between Stair and Outside</t>
  </si>
  <si>
    <r>
      <t>A</t>
    </r>
    <r>
      <rPr>
        <vertAlign val="subscript"/>
        <sz val="10"/>
        <color theme="1"/>
        <rFont val="Arial Nova Cond"/>
        <family val="2"/>
      </rPr>
      <t>SOu</t>
    </r>
  </si>
  <si>
    <t>Area Between Stair and Roof</t>
  </si>
  <si>
    <r>
      <t>A</t>
    </r>
    <r>
      <rPr>
        <vertAlign val="subscript"/>
        <sz val="10"/>
        <color theme="1"/>
        <rFont val="Arial Nova Cond"/>
        <family val="2"/>
      </rPr>
      <t>SOr</t>
    </r>
  </si>
  <si>
    <t>Winter</t>
  </si>
  <si>
    <t>Outdoor Air Density</t>
  </si>
  <si>
    <r>
      <rPr>
        <sz val="10"/>
        <color theme="1"/>
        <rFont val="Calibri"/>
        <family val="2"/>
      </rPr>
      <t>ρ</t>
    </r>
    <r>
      <rPr>
        <vertAlign val="subscript"/>
        <sz val="10"/>
        <color theme="1"/>
        <rFont val="Arial Nova Cond"/>
        <family val="2"/>
      </rPr>
      <t>o</t>
    </r>
  </si>
  <si>
    <t>lb./ft3</t>
  </si>
  <si>
    <t>Temperature Factor</t>
  </si>
  <si>
    <r>
      <t>F</t>
    </r>
    <r>
      <rPr>
        <vertAlign val="subscript"/>
        <sz val="10"/>
        <color theme="1"/>
        <rFont val="Arial Nova Cond"/>
        <family val="2"/>
      </rPr>
      <t>T</t>
    </r>
  </si>
  <si>
    <t>in. H2O/ft</t>
  </si>
  <si>
    <t>Flow Area Factor</t>
  </si>
  <si>
    <r>
      <t>F</t>
    </r>
    <r>
      <rPr>
        <vertAlign val="subscript"/>
        <sz val="10"/>
        <color theme="1"/>
        <rFont val="Arial Nova Cond"/>
        <family val="2"/>
      </rPr>
      <t>R</t>
    </r>
  </si>
  <si>
    <t>Pressure Difference between Stair and Building, top</t>
  </si>
  <si>
    <r>
      <t>P</t>
    </r>
    <r>
      <rPr>
        <vertAlign val="subscript"/>
        <sz val="10"/>
        <color theme="1"/>
        <rFont val="Arial Nova Cond"/>
        <family val="2"/>
      </rPr>
      <t>SBt</t>
    </r>
  </si>
  <si>
    <t xml:space="preserve">in. H2O </t>
  </si>
  <si>
    <t>Pressure Difference between Stair and Building, bottom</t>
  </si>
  <si>
    <r>
      <t>P</t>
    </r>
    <r>
      <rPr>
        <vertAlign val="subscript"/>
        <sz val="10"/>
        <color theme="1"/>
        <rFont val="Arial Nova Cond"/>
        <family val="2"/>
      </rPr>
      <t>SBb</t>
    </r>
  </si>
  <si>
    <t>Pressure Difference between Stair and Building, average</t>
  </si>
  <si>
    <r>
      <t>P</t>
    </r>
    <r>
      <rPr>
        <vertAlign val="subscript"/>
        <sz val="10"/>
        <color theme="1"/>
        <rFont val="Arial Nova Cond"/>
        <family val="2"/>
      </rPr>
      <t>SBav</t>
    </r>
  </si>
  <si>
    <t>Pressure Difference between Stair and Outside, bottom</t>
  </si>
  <si>
    <r>
      <t>P</t>
    </r>
    <r>
      <rPr>
        <vertAlign val="subscript"/>
        <sz val="10"/>
        <color theme="1"/>
        <rFont val="Arial Nova Cond"/>
        <family val="2"/>
      </rPr>
      <t>SOb</t>
    </r>
  </si>
  <si>
    <t>Pressure Difference between Stair and Outside, top</t>
  </si>
  <si>
    <r>
      <t>P</t>
    </r>
    <r>
      <rPr>
        <vertAlign val="subscript"/>
        <sz val="10"/>
        <color theme="1"/>
        <rFont val="Arial Nova Cond"/>
        <family val="2"/>
      </rPr>
      <t>SOt</t>
    </r>
  </si>
  <si>
    <t>Pressure Difference between Stair and Outside, average</t>
  </si>
  <si>
    <r>
      <t>P</t>
    </r>
    <r>
      <rPr>
        <vertAlign val="subscript"/>
        <sz val="10"/>
        <color theme="1"/>
        <rFont val="Arial Nova Cond"/>
        <family val="2"/>
      </rPr>
      <t>SOav</t>
    </r>
  </si>
  <si>
    <t>Mass Flow Rate between Stair and Building</t>
  </si>
  <si>
    <r>
      <t>m</t>
    </r>
    <r>
      <rPr>
        <vertAlign val="subscript"/>
        <sz val="10"/>
        <color theme="1"/>
        <rFont val="Arial Nova Cond"/>
        <family val="2"/>
      </rPr>
      <t>SB</t>
    </r>
  </si>
  <si>
    <t>lb/s</t>
  </si>
  <si>
    <t>Mass Flow Rate between Stair and Outside, wall leaks</t>
  </si>
  <si>
    <r>
      <t>m</t>
    </r>
    <r>
      <rPr>
        <vertAlign val="subscript"/>
        <sz val="10"/>
        <color theme="1"/>
        <rFont val="Arial Nova Cond"/>
        <family val="2"/>
      </rPr>
      <t>SOu</t>
    </r>
  </si>
  <si>
    <t>Mass Flow Rate between Stair and Outside, door</t>
  </si>
  <si>
    <r>
      <t>m</t>
    </r>
    <r>
      <rPr>
        <vertAlign val="subscript"/>
        <sz val="10"/>
        <color theme="1"/>
        <rFont val="Arial Nova Cond"/>
        <family val="2"/>
      </rPr>
      <t>SOd</t>
    </r>
  </si>
  <si>
    <t>Mass Flow Rate between Stair and Outside, roof</t>
  </si>
  <si>
    <r>
      <t>m</t>
    </r>
    <r>
      <rPr>
        <vertAlign val="subscript"/>
        <sz val="10"/>
        <color theme="1"/>
        <rFont val="Arial Nova Cond"/>
        <family val="2"/>
      </rPr>
      <t>SOr</t>
    </r>
  </si>
  <si>
    <t>Total Mass Flow Rate</t>
  </si>
  <si>
    <t>m</t>
  </si>
  <si>
    <t>Total Volumetric Flow Rate</t>
  </si>
  <si>
    <t>V</t>
  </si>
  <si>
    <t>Summer</t>
  </si>
  <si>
    <t>Stairwell Temp</t>
  </si>
  <si>
    <t>Building Temp</t>
  </si>
  <si>
    <t>Atmospheric Pressure</t>
  </si>
  <si>
    <t>psi</t>
  </si>
  <si>
    <t>Stair Area</t>
  </si>
  <si>
    <t>Total Height</t>
  </si>
  <si>
    <t>Stair Perimeter</t>
  </si>
  <si>
    <t>Door Area</t>
  </si>
  <si>
    <t>Leakage Area Stair Walls</t>
  </si>
  <si>
    <t>Loose</t>
  </si>
  <si>
    <t>Tight</t>
  </si>
  <si>
    <t>Leakage Area Stair Floor</t>
  </si>
  <si>
    <t>Leakage Area Doors Closed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</si>
</sst>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1">
    <font>
      <sz val="11"/>
      <color theme="1"/>
      <name val="Calibri"/>
      <family val="2"/>
      <scheme val="minor"/>
    </font>
    <font>
      <sz val="11"/>
      <color theme="1"/>
      <name val="Arial Nova Cond"/>
      <family val="2"/>
    </font>
    <font>
      <sz val="10"/>
      <color rgb="FF000000"/>
      <name val="Arial Nova Cond"/>
      <family val="2"/>
    </font>
    <font>
      <b/>
      <sz val="18"/>
      <color theme="0"/>
      <name val="Arial Nova Cond"/>
      <family val="2"/>
    </font>
    <font>
      <b/>
      <u/>
      <sz val="10"/>
      <color rgb="FF000000"/>
      <name val="Arial Nova Cond"/>
      <family val="2"/>
    </font>
    <font>
      <sz val="10"/>
      <color theme="1"/>
      <name val="Arial Nova Cond"/>
      <family val="2"/>
    </font>
    <font>
      <b/>
      <sz val="10"/>
      <color theme="1"/>
      <name val="Arial Nova Cond"/>
      <family val="2"/>
    </font>
    <font>
      <vertAlign val="subscript"/>
      <sz val="10"/>
      <color theme="1"/>
      <name val="Arial Nova Cond"/>
      <family val="2"/>
    </font>
    <font>
      <sz val="10"/>
      <color theme="1"/>
      <name val="Calibri"/>
      <family val="2"/>
    </font>
    <font>
      <i/>
      <sz val="8"/>
      <color theme="1"/>
      <name val="Arial Nova Cond"/>
      <family val="2"/>
    </font>
    <font>
      <b/>
      <sz val="10"/>
      <color theme="0"/>
      <name val="Arial Nova Cond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/>
    </xf>
    <xf numFmtId="0" fontId="5" fillId="4" borderId="0" xfId="0" applyFont="1" applyFill="1" applyAlignment="1">
      <alignment horizontal="center"/>
    </xf>
    <xf numFmtId="0" fontId="5" fillId="4" borderId="0" xfId="0" applyFont="1" applyFill="1" applyAlignment="1">
      <alignment horizontal="left"/>
    </xf>
    <xf numFmtId="0" fontId="3" fillId="0" borderId="0" xfId="0" applyFont="1" applyFill="1" applyAlignment="1"/>
    <xf numFmtId="0" fontId="5" fillId="5" borderId="0" xfId="0" applyFont="1" applyFill="1" applyAlignment="1">
      <alignment vertical="center"/>
    </xf>
    <xf numFmtId="0" fontId="5" fillId="0" borderId="0" xfId="0" applyFont="1" applyAlignment="1">
      <alignment vertical="center"/>
    </xf>
    <xf numFmtId="0" fontId="5" fillId="6" borderId="0" xfId="0" applyFont="1" applyFill="1" applyAlignment="1">
      <alignment vertical="center"/>
    </xf>
    <xf numFmtId="0" fontId="5" fillId="6" borderId="0" xfId="0" applyFont="1" applyFill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/>
    </xf>
    <xf numFmtId="164" fontId="5" fillId="0" borderId="0" xfId="0" applyNumberFormat="1" applyFont="1" applyAlignment="1">
      <alignment horizontal="center"/>
    </xf>
    <xf numFmtId="164" fontId="5" fillId="0" borderId="0" xfId="0" applyNumberFormat="1" applyFont="1" applyFill="1" applyAlignment="1">
      <alignment horizontal="center"/>
    </xf>
    <xf numFmtId="0" fontId="6" fillId="0" borderId="0" xfId="0" applyFont="1"/>
    <xf numFmtId="0" fontId="10" fillId="3" borderId="2" xfId="0" applyFont="1" applyFill="1" applyBorder="1" applyAlignment="1">
      <alignment horizontal="center" vertical="center"/>
    </xf>
    <xf numFmtId="0" fontId="10" fillId="7" borderId="3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/>
    </xf>
    <xf numFmtId="0" fontId="10" fillId="7" borderId="4" xfId="0" applyFont="1" applyFill="1" applyBorder="1" applyAlignment="1">
      <alignment horizontal="center" vertical="center"/>
    </xf>
    <xf numFmtId="1" fontId="10" fillId="3" borderId="2" xfId="0" applyNumberFormat="1" applyFont="1" applyFill="1" applyBorder="1" applyAlignment="1">
      <alignment horizontal="center" vertical="center"/>
    </xf>
    <xf numFmtId="1" fontId="10" fillId="7" borderId="3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left" vertical="center"/>
    </xf>
    <xf numFmtId="0" fontId="5" fillId="5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/>
    </xf>
    <xf numFmtId="0" fontId="4" fillId="4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9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2" fillId="0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165652</xdr:colOff>
      <xdr:row>71</xdr:row>
      <xdr:rowOff>29402</xdr:rowOff>
    </xdr:from>
    <xdr:to>
      <xdr:col>0</xdr:col>
      <xdr:colOff>2822795</xdr:colOff>
      <xdr:row>89</xdr:row>
      <xdr:rowOff>162328</xdr:rowOff>
    </xdr:to>
    <xdr:pic>
      <xdr:nvPicPr>
        <xdr:cNvPr id="6" name="Picture 1">
          <a:extLst>
            <a:ext uri="{FF2B5EF4-FFF2-40B4-BE49-F238E27FC236}">
              <a16:creationId xmlns:a16="http://schemas.microsoft.com/office/drawing/2014/main" id="{6745AE0B-1215-4B14-AFD0-ECBD592DA6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5652" y="14078777"/>
          <a:ext cx="2657143" cy="33904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F2FEC3-D11E-470D-9645-4D3A7DF1207C}">
  <dimension ref="A1:N126"/>
  <sheetViews>
    <sheetView tabSelected="1" zoomScale="115" zoomScaleNormal="115" workbookViewId="0">
      <selection activeCell="K10" sqref="K10"/>
    </sheetView>
  </sheetViews>
  <sheetFormatPr defaultRowHeight="14.25"/>
  <cols>
    <col min="1" max="1" width="50.85546875" style="1" bestFit="1" customWidth="1"/>
    <col min="2" max="2" width="11.85546875" style="4" bestFit="1" customWidth="1"/>
    <col min="3" max="3" width="15.42578125" style="1" bestFit="1" customWidth="1"/>
    <col min="4" max="9" width="9.140625" style="1"/>
    <col min="10" max="10" width="51.85546875" style="1" bestFit="1" customWidth="1"/>
    <col min="11" max="11" width="12.5703125" style="1" bestFit="1" customWidth="1"/>
    <col min="12" max="12" width="12" style="1" bestFit="1" customWidth="1"/>
    <col min="13" max="16384" width="9.140625" style="1"/>
  </cols>
  <sheetData>
    <row r="1" spans="1:6" ht="22.5">
      <c r="A1" s="29" t="s">
        <v>0</v>
      </c>
      <c r="B1" s="29"/>
      <c r="C1" s="29"/>
      <c r="D1" s="29"/>
      <c r="E1" s="7"/>
      <c r="F1" s="7"/>
    </row>
    <row r="2" spans="1:6" ht="29.25" customHeight="1">
      <c r="A2" s="33" t="s">
        <v>1</v>
      </c>
      <c r="B2" s="33"/>
      <c r="C2" s="33"/>
      <c r="D2" s="33"/>
      <c r="E2" s="7"/>
      <c r="F2" s="7"/>
    </row>
    <row r="3" spans="1:6">
      <c r="A3" s="2" t="s">
        <v>2</v>
      </c>
      <c r="B3" s="2"/>
      <c r="C3" s="3" t="s">
        <v>3</v>
      </c>
      <c r="D3" s="3" t="s">
        <v>4</v>
      </c>
    </row>
    <row r="4" spans="1:6">
      <c r="A4" s="37"/>
      <c r="B4" s="37"/>
      <c r="C4" s="28"/>
    </row>
    <row r="5" spans="1:6">
      <c r="A5" s="30" t="s">
        <v>5</v>
      </c>
      <c r="B5" s="30"/>
      <c r="C5" s="30"/>
      <c r="D5" s="30"/>
    </row>
    <row r="6" spans="1:6">
      <c r="A6" s="8" t="s">
        <v>6</v>
      </c>
      <c r="B6" s="8"/>
      <c r="C6" s="17">
        <v>13</v>
      </c>
      <c r="D6" s="23" t="s">
        <v>7</v>
      </c>
    </row>
    <row r="7" spans="1:6">
      <c r="A7" s="9" t="s">
        <v>8</v>
      </c>
      <c r="B7" s="10"/>
      <c r="C7" s="18">
        <v>12</v>
      </c>
      <c r="D7" s="26" t="s">
        <v>9</v>
      </c>
    </row>
    <row r="8" spans="1:6">
      <c r="A8" s="8" t="s">
        <v>10</v>
      </c>
      <c r="B8" s="8"/>
      <c r="C8" s="19">
        <f>90+90+42+42</f>
        <v>264</v>
      </c>
      <c r="D8" s="23" t="s">
        <v>9</v>
      </c>
      <c r="E8" s="11"/>
    </row>
    <row r="9" spans="1:6">
      <c r="A9" s="9" t="s">
        <v>11</v>
      </c>
      <c r="B9" s="10"/>
      <c r="C9" s="20">
        <v>2</v>
      </c>
      <c r="D9" s="26" t="s">
        <v>12</v>
      </c>
    </row>
    <row r="10" spans="1:6">
      <c r="A10" s="8" t="s">
        <v>13</v>
      </c>
      <c r="B10" s="8"/>
      <c r="C10" s="17">
        <v>19</v>
      </c>
      <c r="D10" s="23" t="s">
        <v>9</v>
      </c>
    </row>
    <row r="11" spans="1:6">
      <c r="A11" s="9" t="s">
        <v>14</v>
      </c>
      <c r="B11" s="10"/>
      <c r="C11" s="18">
        <v>8.6999999999999993</v>
      </c>
      <c r="D11" s="26" t="s">
        <v>9</v>
      </c>
    </row>
    <row r="12" spans="1:6">
      <c r="A12" s="8" t="s">
        <v>15</v>
      </c>
      <c r="B12" s="8"/>
      <c r="C12" s="19">
        <f>19+8.7</f>
        <v>27.7</v>
      </c>
      <c r="D12" s="23" t="s">
        <v>9</v>
      </c>
    </row>
    <row r="13" spans="1:6">
      <c r="A13" s="9" t="s">
        <v>16</v>
      </c>
      <c r="B13" s="10"/>
      <c r="C13" s="20">
        <f>19+8.7</f>
        <v>27.7</v>
      </c>
      <c r="D13" s="26" t="s">
        <v>9</v>
      </c>
    </row>
    <row r="14" spans="1:6">
      <c r="A14" s="8" t="s">
        <v>17</v>
      </c>
      <c r="B14" s="8"/>
      <c r="C14" s="17">
        <v>3</v>
      </c>
      <c r="D14" s="23" t="s">
        <v>9</v>
      </c>
    </row>
    <row r="15" spans="1:6">
      <c r="A15" s="9" t="s">
        <v>18</v>
      </c>
      <c r="B15" s="10"/>
      <c r="C15" s="18">
        <v>7</v>
      </c>
      <c r="D15" s="26" t="s">
        <v>9</v>
      </c>
    </row>
    <row r="16" spans="1:6">
      <c r="A16" s="8" t="s">
        <v>19</v>
      </c>
      <c r="B16" s="8"/>
      <c r="C16" s="19">
        <v>26</v>
      </c>
      <c r="D16" s="23" t="s">
        <v>20</v>
      </c>
      <c r="E16" s="11"/>
    </row>
    <row r="17" spans="1:14">
      <c r="A17" s="34" t="s">
        <v>21</v>
      </c>
      <c r="B17" s="35"/>
      <c r="C17" s="20">
        <v>1</v>
      </c>
      <c r="D17" s="26" t="s">
        <v>20</v>
      </c>
    </row>
    <row r="18" spans="1:14">
      <c r="A18" s="36"/>
      <c r="B18" s="36"/>
      <c r="C18" s="36"/>
      <c r="D18" s="36"/>
    </row>
    <row r="19" spans="1:14">
      <c r="A19" s="30" t="s">
        <v>22</v>
      </c>
      <c r="B19" s="30"/>
      <c r="C19" s="30"/>
      <c r="D19" s="30"/>
    </row>
    <row r="20" spans="1:14">
      <c r="A20" s="8" t="s">
        <v>23</v>
      </c>
      <c r="B20" s="8"/>
      <c r="C20" s="19">
        <v>0.35</v>
      </c>
      <c r="D20" s="23" t="s">
        <v>24</v>
      </c>
    </row>
    <row r="21" spans="1:14">
      <c r="A21" s="9" t="s">
        <v>25</v>
      </c>
      <c r="B21" s="10"/>
      <c r="C21" s="20">
        <v>0.1</v>
      </c>
      <c r="D21" s="26" t="s">
        <v>24</v>
      </c>
    </row>
    <row r="22" spans="1:14">
      <c r="A22" s="8" t="s">
        <v>26</v>
      </c>
      <c r="B22" s="8"/>
      <c r="C22" s="19" t="s">
        <v>27</v>
      </c>
      <c r="D22" s="24" t="s">
        <v>28</v>
      </c>
    </row>
    <row r="23" spans="1:14">
      <c r="A23" s="9" t="s">
        <v>29</v>
      </c>
      <c r="B23" s="10"/>
      <c r="C23" s="20">
        <v>96</v>
      </c>
      <c r="D23" s="25" t="s">
        <v>30</v>
      </c>
    </row>
    <row r="24" spans="1:14">
      <c r="A24" s="8" t="s">
        <v>31</v>
      </c>
      <c r="B24" s="8"/>
      <c r="C24" s="19">
        <v>10</v>
      </c>
      <c r="D24" s="24" t="s">
        <v>30</v>
      </c>
    </row>
    <row r="25" spans="1:14">
      <c r="A25" s="36"/>
      <c r="B25" s="36"/>
      <c r="C25" s="36"/>
      <c r="D25" s="36"/>
    </row>
    <row r="26" spans="1:14">
      <c r="A26" s="30" t="s">
        <v>32</v>
      </c>
      <c r="B26" s="30"/>
      <c r="C26" s="30"/>
      <c r="D26" s="30"/>
      <c r="N26" s="27"/>
    </row>
    <row r="27" spans="1:14">
      <c r="A27" s="8" t="s">
        <v>33</v>
      </c>
      <c r="B27" s="8"/>
      <c r="C27" s="21">
        <f>C71</f>
        <v>5540.3972312797141</v>
      </c>
      <c r="D27" s="23" t="s">
        <v>34</v>
      </c>
    </row>
    <row r="28" spans="1:14">
      <c r="A28" s="34" t="s">
        <v>35</v>
      </c>
      <c r="B28" s="35"/>
      <c r="C28" s="22">
        <f>C54</f>
        <v>4961.5321857776089</v>
      </c>
      <c r="D28" s="26" t="s">
        <v>34</v>
      </c>
    </row>
    <row r="29" spans="1:14">
      <c r="A29" s="36"/>
      <c r="B29" s="36"/>
      <c r="C29" s="36"/>
      <c r="D29" s="36"/>
    </row>
    <row r="30" spans="1:14">
      <c r="A30" s="31" t="s">
        <v>36</v>
      </c>
      <c r="B30" s="32"/>
      <c r="C30" s="32"/>
      <c r="D30" s="32"/>
    </row>
    <row r="31" spans="1:14">
      <c r="A31" s="32"/>
      <c r="B31" s="32"/>
      <c r="C31" s="32"/>
      <c r="D31" s="32"/>
    </row>
    <row r="32" spans="1:14" ht="63" customHeight="1">
      <c r="A32" s="32"/>
      <c r="B32" s="32"/>
      <c r="C32" s="32"/>
      <c r="D32" s="32"/>
    </row>
    <row r="33" spans="1:4">
      <c r="A33" s="6" t="s">
        <v>37</v>
      </c>
      <c r="B33" s="5" t="s">
        <v>38</v>
      </c>
      <c r="C33" s="5" t="s">
        <v>3</v>
      </c>
      <c r="D33" s="5" t="s">
        <v>4</v>
      </c>
    </row>
    <row r="34" spans="1:4" ht="15">
      <c r="A34" s="12" t="s">
        <v>39</v>
      </c>
      <c r="B34" s="13" t="s">
        <v>40</v>
      </c>
      <c r="C34" s="14">
        <f>B104*C12*B113+B123*C16</f>
        <v>4.635332</v>
      </c>
      <c r="D34" s="12" t="s">
        <v>41</v>
      </c>
    </row>
    <row r="35" spans="1:4" ht="15">
      <c r="A35" s="12" t="s">
        <v>42</v>
      </c>
      <c r="B35" s="13" t="s">
        <v>43</v>
      </c>
      <c r="C35" s="15">
        <f>(((B104*C8)-(B104*C13))/C9)*B113+C17*B123</f>
        <v>2.1874540000000002</v>
      </c>
      <c r="D35" s="12" t="s">
        <v>41</v>
      </c>
    </row>
    <row r="36" spans="1:4" ht="15">
      <c r="A36" s="12" t="s">
        <v>44</v>
      </c>
      <c r="B36" s="13" t="s">
        <v>45</v>
      </c>
      <c r="C36" s="14">
        <f>B104*C13*B113</f>
        <v>0.47533199999999998</v>
      </c>
      <c r="D36" s="12" t="s">
        <v>41</v>
      </c>
    </row>
    <row r="37" spans="1:4" ht="15">
      <c r="A37" s="12" t="s">
        <v>46</v>
      </c>
      <c r="B37" s="13" t="s">
        <v>47</v>
      </c>
      <c r="C37" s="14">
        <f>B103*B118</f>
        <v>8.5956000000000001E-3</v>
      </c>
      <c r="D37" s="12" t="s">
        <v>41</v>
      </c>
    </row>
    <row r="38" spans="1:4">
      <c r="A38" s="12"/>
      <c r="B38" s="13"/>
      <c r="C38" s="14"/>
      <c r="D38" s="12"/>
    </row>
    <row r="39" spans="1:4">
      <c r="A39" s="16" t="s">
        <v>48</v>
      </c>
      <c r="B39" s="13"/>
      <c r="C39" s="14"/>
      <c r="D39" s="12"/>
    </row>
    <row r="40" spans="1:4" ht="15">
      <c r="A40" s="12" t="s">
        <v>49</v>
      </c>
      <c r="B40" s="13" t="s">
        <v>50</v>
      </c>
      <c r="C40" s="14">
        <f>144*14.7/(53.34*(C24+460))</f>
        <v>8.4436253978890916E-2</v>
      </c>
      <c r="D40" s="12" t="s">
        <v>51</v>
      </c>
    </row>
    <row r="41" spans="1:4" ht="15">
      <c r="A41" s="12" t="s">
        <v>52</v>
      </c>
      <c r="B41" s="13" t="s">
        <v>53</v>
      </c>
      <c r="C41" s="14">
        <f>0.798*32.2*14.7/53.34*(1/(C24+460)-1/(B100+460))</f>
        <v>1.7056919872169732E-3</v>
      </c>
      <c r="D41" s="12" t="s">
        <v>54</v>
      </c>
    </row>
    <row r="42" spans="1:4" ht="15">
      <c r="A42" s="12" t="s">
        <v>55</v>
      </c>
      <c r="B42" s="13" t="s">
        <v>56</v>
      </c>
      <c r="C42" s="14">
        <f>1+(C34^2*(B101+460)/(C35^2*(B100+460)))</f>
        <v>5.4903876297106944</v>
      </c>
      <c r="D42" s="12" t="s">
        <v>28</v>
      </c>
    </row>
    <row r="43" spans="1:4" ht="15">
      <c r="A43" s="12" t="s">
        <v>57</v>
      </c>
      <c r="B43" s="13" t="s">
        <v>58</v>
      </c>
      <c r="C43" s="14">
        <f>ABS(B104*C41/C42)+C21</f>
        <v>0.14846432855959732</v>
      </c>
      <c r="D43" s="12" t="s">
        <v>59</v>
      </c>
    </row>
    <row r="44" spans="1:4" ht="15">
      <c r="A44" s="12" t="s">
        <v>60</v>
      </c>
      <c r="B44" s="13" t="s">
        <v>61</v>
      </c>
      <c r="C44" s="14">
        <f>C21</f>
        <v>0.1</v>
      </c>
      <c r="D44" s="12" t="s">
        <v>59</v>
      </c>
    </row>
    <row r="45" spans="1:4" ht="15">
      <c r="A45" s="12" t="s">
        <v>62</v>
      </c>
      <c r="B45" s="13" t="s">
        <v>63</v>
      </c>
      <c r="C45" s="14">
        <f>(C44+C43)/2</f>
        <v>0.12423216427979866</v>
      </c>
      <c r="D45" s="12" t="s">
        <v>59</v>
      </c>
    </row>
    <row r="46" spans="1:4" ht="15">
      <c r="A46" s="12" t="s">
        <v>64</v>
      </c>
      <c r="B46" s="13" t="s">
        <v>65</v>
      </c>
      <c r="C46" s="14">
        <f>C44*C42</f>
        <v>0.54903876297106946</v>
      </c>
      <c r="D46" s="12" t="s">
        <v>59</v>
      </c>
    </row>
    <row r="47" spans="1:4" ht="15">
      <c r="A47" s="12" t="s">
        <v>66</v>
      </c>
      <c r="B47" s="13" t="s">
        <v>67</v>
      </c>
      <c r="C47" s="14">
        <f>C42*C43</f>
        <v>0.8151267129769173</v>
      </c>
      <c r="D47" s="12" t="s">
        <v>59</v>
      </c>
    </row>
    <row r="48" spans="1:4" ht="15">
      <c r="A48" s="12" t="s">
        <v>68</v>
      </c>
      <c r="B48" s="13" t="s">
        <v>69</v>
      </c>
      <c r="C48" s="14">
        <f>(C47+C46)/2</f>
        <v>0.68208273797399332</v>
      </c>
      <c r="D48" s="12" t="s">
        <v>59</v>
      </c>
    </row>
    <row r="49" spans="1:4" ht="15">
      <c r="A49" s="12" t="s">
        <v>70</v>
      </c>
      <c r="B49" s="13" t="s">
        <v>71</v>
      </c>
      <c r="C49" s="14">
        <f>4.99*0.65*C34*(C45^0.5)</f>
        <v>5.2992178455561438</v>
      </c>
      <c r="D49" s="12" t="s">
        <v>72</v>
      </c>
    </row>
    <row r="50" spans="1:4" ht="15">
      <c r="A50" s="12" t="s">
        <v>73</v>
      </c>
      <c r="B50" s="13" t="s">
        <v>74</v>
      </c>
      <c r="C50" s="14">
        <f>4.99*0.65*C36*C48^0.5</f>
        <v>1.2732963207221031</v>
      </c>
      <c r="D50" s="12" t="s">
        <v>72</v>
      </c>
    </row>
    <row r="51" spans="1:4" ht="15">
      <c r="A51" s="12" t="s">
        <v>75</v>
      </c>
      <c r="B51" s="13" t="s">
        <v>76</v>
      </c>
      <c r="C51" s="14">
        <f>4.99*0.65*B123*C17*C46^0.5</f>
        <v>0.3845345693454279</v>
      </c>
      <c r="D51" s="12" t="s">
        <v>72</v>
      </c>
    </row>
    <row r="52" spans="1:4" ht="15">
      <c r="A52" s="12" t="s">
        <v>77</v>
      </c>
      <c r="B52" s="13" t="s">
        <v>78</v>
      </c>
      <c r="C52" s="14">
        <f>4.99*0.65*C37*C47^0.5</f>
        <v>2.5171127088990719E-2</v>
      </c>
      <c r="D52" s="12" t="s">
        <v>72</v>
      </c>
    </row>
    <row r="53" spans="1:4">
      <c r="A53" s="12" t="s">
        <v>79</v>
      </c>
      <c r="B53" s="13" t="s">
        <v>80</v>
      </c>
      <c r="C53" s="14">
        <f>SUM(C49:C52)</f>
        <v>6.9822198627126664</v>
      </c>
      <c r="D53" s="12" t="s">
        <v>72</v>
      </c>
    </row>
    <row r="54" spans="1:4">
      <c r="A54" s="12" t="s">
        <v>81</v>
      </c>
      <c r="B54" s="13" t="s">
        <v>82</v>
      </c>
      <c r="C54" s="14">
        <f>60*C53/C40</f>
        <v>4961.5321857776089</v>
      </c>
      <c r="D54" s="12" t="s">
        <v>34</v>
      </c>
    </row>
    <row r="55" spans="1:4">
      <c r="A55" s="12"/>
      <c r="B55" s="13"/>
      <c r="C55" s="14"/>
      <c r="D55" s="12"/>
    </row>
    <row r="56" spans="1:4">
      <c r="A56" s="16" t="s">
        <v>83</v>
      </c>
      <c r="B56" s="13"/>
      <c r="C56" s="14"/>
      <c r="D56" s="12"/>
    </row>
    <row r="57" spans="1:4" ht="15">
      <c r="A57" s="12" t="s">
        <v>49</v>
      </c>
      <c r="B57" s="13" t="s">
        <v>50</v>
      </c>
      <c r="C57" s="14">
        <f>144*14.7/(53.34*(C23+460))</f>
        <v>7.1375970090069671E-2</v>
      </c>
      <c r="D57" s="12" t="s">
        <v>51</v>
      </c>
    </row>
    <row r="58" spans="1:4" ht="15">
      <c r="A58" s="12" t="s">
        <v>52</v>
      </c>
      <c r="B58" s="13" t="s">
        <v>53</v>
      </c>
      <c r="C58" s="14">
        <f>0.798*32.2*14.7/53.34*(1/(C23+460)-1/(B100+460))</f>
        <v>-6.2480683704410655E-4</v>
      </c>
      <c r="D58" s="12" t="s">
        <v>54</v>
      </c>
    </row>
    <row r="59" spans="1:4" ht="15">
      <c r="A59" s="12" t="s">
        <v>55</v>
      </c>
      <c r="B59" s="13" t="s">
        <v>56</v>
      </c>
      <c r="C59" s="14">
        <f>1+(C34^2*(B101+460)/(C35^2*(B100+460)))</f>
        <v>5.4903876297106944</v>
      </c>
      <c r="D59" s="12" t="s">
        <v>28</v>
      </c>
    </row>
    <row r="60" spans="1:4" ht="15">
      <c r="A60" s="12" t="s">
        <v>57</v>
      </c>
      <c r="B60" s="13" t="s">
        <v>58</v>
      </c>
      <c r="C60" s="14">
        <f>C21</f>
        <v>0.1</v>
      </c>
      <c r="D60" s="12" t="s">
        <v>59</v>
      </c>
    </row>
    <row r="61" spans="1:4" ht="15">
      <c r="A61" s="12" t="s">
        <v>60</v>
      </c>
      <c r="B61" s="13" t="s">
        <v>61</v>
      </c>
      <c r="C61" s="14">
        <f>C60-(B104*C58/C59)</f>
        <v>0.11775282059347358</v>
      </c>
      <c r="D61" s="12" t="s">
        <v>59</v>
      </c>
    </row>
    <row r="62" spans="1:4" ht="15">
      <c r="A62" s="12" t="s">
        <v>62</v>
      </c>
      <c r="B62" s="13" t="s">
        <v>63</v>
      </c>
      <c r="C62" s="14">
        <f>(C60+C61)/2</f>
        <v>0.10887641029673679</v>
      </c>
      <c r="D62" s="12" t="s">
        <v>59</v>
      </c>
    </row>
    <row r="63" spans="1:4" ht="15">
      <c r="A63" s="12" t="s">
        <v>64</v>
      </c>
      <c r="B63" s="13" t="s">
        <v>65</v>
      </c>
      <c r="C63" s="14">
        <f>C59*C61</f>
        <v>0.64650862954995003</v>
      </c>
      <c r="D63" s="12" t="s">
        <v>59</v>
      </c>
    </row>
    <row r="64" spans="1:4" ht="15">
      <c r="A64" s="12" t="s">
        <v>66</v>
      </c>
      <c r="B64" s="13" t="s">
        <v>67</v>
      </c>
      <c r="C64" s="14">
        <f>C59*C60</f>
        <v>0.54903876297106946</v>
      </c>
      <c r="D64" s="12" t="s">
        <v>59</v>
      </c>
    </row>
    <row r="65" spans="1:4" ht="15">
      <c r="A65" s="12" t="s">
        <v>68</v>
      </c>
      <c r="B65" s="13" t="s">
        <v>69</v>
      </c>
      <c r="C65" s="14">
        <f>(C64+C63)/2</f>
        <v>0.5977736962605098</v>
      </c>
      <c r="D65" s="12" t="s">
        <v>59</v>
      </c>
    </row>
    <row r="66" spans="1:4" ht="15">
      <c r="A66" s="12" t="s">
        <v>70</v>
      </c>
      <c r="B66" s="13" t="s">
        <v>71</v>
      </c>
      <c r="C66" s="14">
        <f>4.99*0.65*C34*(C62^0.5)</f>
        <v>4.9609133839132289</v>
      </c>
      <c r="D66" s="12" t="s">
        <v>72</v>
      </c>
    </row>
    <row r="67" spans="1:4" ht="15">
      <c r="A67" s="12" t="s">
        <v>73</v>
      </c>
      <c r="B67" s="13" t="s">
        <v>74</v>
      </c>
      <c r="C67" s="14">
        <f>4.99*0.65*C36*C65^0.5</f>
        <v>1.1920085082848342</v>
      </c>
      <c r="D67" s="12" t="s">
        <v>72</v>
      </c>
    </row>
    <row r="68" spans="1:4" ht="15">
      <c r="A68" s="12" t="s">
        <v>75</v>
      </c>
      <c r="B68" s="13" t="s">
        <v>76</v>
      </c>
      <c r="C68" s="14">
        <f>4.99*0.65*B123*C17*C63^0.5</f>
        <v>0.41727373384903937</v>
      </c>
      <c r="D68" s="12" t="s">
        <v>72</v>
      </c>
    </row>
    <row r="69" spans="1:4" ht="15">
      <c r="A69" s="12" t="s">
        <v>77</v>
      </c>
      <c r="B69" s="13" t="s">
        <v>78</v>
      </c>
      <c r="C69" s="14">
        <f>4.99*0.65*C37*C64^0.5</f>
        <v>2.065815840165975E-2</v>
      </c>
      <c r="D69" s="12" t="s">
        <v>72</v>
      </c>
    </row>
    <row r="70" spans="1:4">
      <c r="A70" s="12" t="s">
        <v>79</v>
      </c>
      <c r="B70" s="13" t="s">
        <v>80</v>
      </c>
      <c r="C70" s="14">
        <f>SUM(C66:C69)</f>
        <v>6.590853784448762</v>
      </c>
      <c r="D70" s="12" t="s">
        <v>72</v>
      </c>
    </row>
    <row r="71" spans="1:4">
      <c r="A71" s="12" t="s">
        <v>81</v>
      </c>
      <c r="B71" s="13" t="s">
        <v>82</v>
      </c>
      <c r="C71" s="14">
        <f>60*C70/C57</f>
        <v>5540.3972312797141</v>
      </c>
      <c r="D71" s="12" t="s">
        <v>34</v>
      </c>
    </row>
    <row r="72" spans="1:4">
      <c r="A72" s="12"/>
      <c r="B72" s="13"/>
      <c r="C72" s="14"/>
      <c r="D72" s="12"/>
    </row>
    <row r="73" spans="1:4">
      <c r="A73" s="12"/>
      <c r="B73" s="13"/>
      <c r="C73" s="14"/>
      <c r="D73" s="12"/>
    </row>
    <row r="74" spans="1:4">
      <c r="A74" s="12"/>
      <c r="B74" s="13"/>
      <c r="C74" s="14"/>
      <c r="D74" s="12"/>
    </row>
    <row r="75" spans="1:4">
      <c r="A75" s="12"/>
      <c r="B75" s="13"/>
      <c r="C75" s="14"/>
      <c r="D75" s="12"/>
    </row>
    <row r="76" spans="1:4">
      <c r="A76" s="12"/>
      <c r="B76" s="13"/>
      <c r="C76" s="14"/>
      <c r="D76" s="12"/>
    </row>
    <row r="77" spans="1:4">
      <c r="A77" s="12"/>
      <c r="B77" s="13"/>
      <c r="C77" s="14"/>
      <c r="D77" s="12"/>
    </row>
    <row r="78" spans="1:4">
      <c r="A78" s="12"/>
      <c r="B78" s="13"/>
      <c r="C78" s="14"/>
      <c r="D78" s="12"/>
    </row>
    <row r="79" spans="1:4">
      <c r="A79" s="12"/>
      <c r="B79" s="13"/>
      <c r="C79" s="14"/>
      <c r="D79" s="12"/>
    </row>
    <row r="80" spans="1:4">
      <c r="A80" s="12"/>
      <c r="B80" s="13"/>
      <c r="C80" s="14"/>
      <c r="D80" s="12"/>
    </row>
    <row r="81" spans="1:4">
      <c r="A81" s="12"/>
      <c r="B81" s="13"/>
      <c r="C81" s="14"/>
      <c r="D81" s="12"/>
    </row>
    <row r="82" spans="1:4">
      <c r="A82" s="12"/>
      <c r="B82" s="13"/>
      <c r="C82" s="14"/>
      <c r="D82" s="12"/>
    </row>
    <row r="83" spans="1:4">
      <c r="A83" s="12"/>
      <c r="B83" s="13"/>
      <c r="C83" s="14"/>
      <c r="D83" s="12"/>
    </row>
    <row r="84" spans="1:4">
      <c r="A84" s="12"/>
      <c r="B84" s="13"/>
      <c r="C84" s="14"/>
      <c r="D84" s="12"/>
    </row>
    <row r="85" spans="1:4">
      <c r="A85" s="12"/>
      <c r="B85" s="13"/>
      <c r="C85" s="14"/>
      <c r="D85" s="12"/>
    </row>
    <row r="86" spans="1:4">
      <c r="A86" s="12"/>
      <c r="B86" s="13"/>
      <c r="C86" s="14"/>
      <c r="D86" s="12"/>
    </row>
    <row r="87" spans="1:4">
      <c r="A87" s="12"/>
      <c r="B87" s="13"/>
      <c r="C87" s="14"/>
      <c r="D87" s="12"/>
    </row>
    <row r="88" spans="1:4">
      <c r="A88" s="12"/>
      <c r="B88" s="13"/>
      <c r="C88" s="14"/>
      <c r="D88" s="12"/>
    </row>
    <row r="89" spans="1:4">
      <c r="A89" s="12"/>
      <c r="B89" s="13"/>
      <c r="C89" s="14"/>
      <c r="D89" s="12"/>
    </row>
    <row r="90" spans="1:4">
      <c r="A90" s="12"/>
      <c r="B90" s="13"/>
      <c r="C90" s="14"/>
      <c r="D90" s="12"/>
    </row>
    <row r="91" spans="1:4">
      <c r="A91" s="12"/>
      <c r="B91" s="13"/>
      <c r="C91" s="14"/>
      <c r="D91" s="12"/>
    </row>
    <row r="92" spans="1:4">
      <c r="A92" s="12"/>
      <c r="B92" s="13"/>
      <c r="C92" s="14"/>
      <c r="D92" s="12"/>
    </row>
    <row r="93" spans="1:4">
      <c r="A93" s="12"/>
      <c r="B93" s="13"/>
      <c r="C93" s="14"/>
      <c r="D93" s="12"/>
    </row>
    <row r="94" spans="1:4" ht="60" customHeight="1">
      <c r="B94" s="27"/>
    </row>
    <row r="97" spans="1:3">
      <c r="B97" s="27"/>
    </row>
    <row r="98" spans="1:3">
      <c r="B98" s="27"/>
    </row>
    <row r="99" spans="1:3">
      <c r="B99" s="27"/>
    </row>
    <row r="100" spans="1:3">
      <c r="A100" s="1" t="s">
        <v>84</v>
      </c>
      <c r="B100" s="27">
        <v>70</v>
      </c>
      <c r="C100" s="1" t="s">
        <v>30</v>
      </c>
    </row>
    <row r="101" spans="1:3">
      <c r="A101" s="1" t="s">
        <v>85</v>
      </c>
      <c r="B101" s="27">
        <v>70</v>
      </c>
      <c r="C101" s="1" t="s">
        <v>30</v>
      </c>
    </row>
    <row r="102" spans="1:3">
      <c r="A102" s="1" t="s">
        <v>86</v>
      </c>
      <c r="B102" s="27">
        <v>14.7</v>
      </c>
      <c r="C102" s="1" t="s">
        <v>87</v>
      </c>
    </row>
    <row r="103" spans="1:3">
      <c r="A103" s="1" t="s">
        <v>88</v>
      </c>
      <c r="B103" s="27">
        <f>C11*C10</f>
        <v>165.29999999999998</v>
      </c>
      <c r="C103" s="1" t="s">
        <v>41</v>
      </c>
    </row>
    <row r="104" spans="1:3">
      <c r="A104" s="1" t="s">
        <v>89</v>
      </c>
      <c r="B104" s="27">
        <f>C7*C6</f>
        <v>156</v>
      </c>
      <c r="C104" s="1" t="s">
        <v>9</v>
      </c>
    </row>
    <row r="105" spans="1:3">
      <c r="A105" s="1" t="s">
        <v>90</v>
      </c>
      <c r="B105" s="27">
        <f>C10*2+C11*2</f>
        <v>55.4</v>
      </c>
      <c r="C105" s="1" t="s">
        <v>9</v>
      </c>
    </row>
    <row r="107" spans="1:3">
      <c r="A107" s="1" t="s">
        <v>91</v>
      </c>
      <c r="B107" s="27">
        <f>C14*C15</f>
        <v>21</v>
      </c>
      <c r="C107" s="1" t="s">
        <v>41</v>
      </c>
    </row>
    <row r="108" spans="1:3">
      <c r="B108" s="1"/>
    </row>
    <row r="109" spans="1:3">
      <c r="B109" s="27"/>
    </row>
    <row r="110" spans="1:3">
      <c r="B110" s="27"/>
    </row>
    <row r="113" spans="1:2">
      <c r="A113" s="1" t="s">
        <v>92</v>
      </c>
      <c r="B113" s="27">
        <f>VLOOKUP(C22,A114:B116,2,FALSE)</f>
        <v>1.1E-4</v>
      </c>
    </row>
    <row r="114" spans="1:2">
      <c r="A114" s="1" t="s">
        <v>93</v>
      </c>
      <c r="B114" s="27">
        <f>0.35*10^-3</f>
        <v>3.5E-4</v>
      </c>
    </row>
    <row r="115" spans="1:2">
      <c r="A115" s="1" t="s">
        <v>27</v>
      </c>
      <c r="B115" s="27">
        <f>0.11*10^-3</f>
        <v>1.1E-4</v>
      </c>
    </row>
    <row r="116" spans="1:2">
      <c r="A116" s="1" t="s">
        <v>94</v>
      </c>
      <c r="B116" s="27">
        <f>0.14*10^-4</f>
        <v>1.4000000000000001E-5</v>
      </c>
    </row>
    <row r="117" spans="1:2">
      <c r="B117" s="27"/>
    </row>
    <row r="118" spans="1:2">
      <c r="A118" s="1" t="s">
        <v>95</v>
      </c>
      <c r="B118" s="27">
        <f>VLOOKUP(C22,A119:B121,2,FALSE)</f>
        <v>5.2000000000000004E-5</v>
      </c>
    </row>
    <row r="119" spans="1:2">
      <c r="A119" s="1" t="s">
        <v>93</v>
      </c>
      <c r="B119" s="27">
        <f>0.17*10^-3</f>
        <v>1.7000000000000001E-4</v>
      </c>
    </row>
    <row r="120" spans="1:2">
      <c r="A120" s="1" t="s">
        <v>27</v>
      </c>
      <c r="B120" s="27">
        <f>0.52*10^-4</f>
        <v>5.2000000000000004E-5</v>
      </c>
    </row>
    <row r="121" spans="1:2">
      <c r="A121" s="1" t="s">
        <v>94</v>
      </c>
      <c r="B121" s="27">
        <f>0.66*10^-5</f>
        <v>6.6000000000000012E-6</v>
      </c>
    </row>
    <row r="123" spans="1:2">
      <c r="A123" s="1" t="s">
        <v>96</v>
      </c>
      <c r="B123" s="27">
        <f>VLOOKUP(C22,A124:B126,2,FALSE)</f>
        <v>0.16</v>
      </c>
    </row>
    <row r="124" spans="1:2">
      <c r="A124" s="1" t="s">
        <v>93</v>
      </c>
      <c r="B124" s="27">
        <v>0.24</v>
      </c>
    </row>
    <row r="125" spans="1:2">
      <c r="A125" s="1" t="s">
        <v>27</v>
      </c>
      <c r="B125" s="27">
        <v>0.16</v>
      </c>
    </row>
    <row r="126" spans="1:2">
      <c r="A126" s="1" t="s">
        <v>94</v>
      </c>
      <c r="B126" s="27">
        <v>0.08</v>
      </c>
    </row>
  </sheetData>
  <mergeCells count="12">
    <mergeCell ref="A1:D1"/>
    <mergeCell ref="A19:D19"/>
    <mergeCell ref="A5:D5"/>
    <mergeCell ref="A30:D32"/>
    <mergeCell ref="A2:D2"/>
    <mergeCell ref="A28:B28"/>
    <mergeCell ref="A26:D26"/>
    <mergeCell ref="A25:D25"/>
    <mergeCell ref="A29:D29"/>
    <mergeCell ref="A17:B17"/>
    <mergeCell ref="A4:B4"/>
    <mergeCell ref="A18:D18"/>
  </mergeCells>
  <dataValidations count="1">
    <dataValidation type="list" allowBlank="1" showInputMessage="1" showErrorMessage="1" sqref="C22" xr:uid="{80A01F11-CD55-4B81-B4BA-236CC65190EF}">
      <formula1>A114:A116</formula1>
    </dataValidation>
  </dataValidation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Chris Campbell</dc:creator>
  <cp:keywords/>
  <dc:description/>
  <cp:lastModifiedBy>Chris Campbell</cp:lastModifiedBy>
  <cp:revision/>
  <dcterms:created xsi:type="dcterms:W3CDTF">2021-03-01T20:29:47Z</dcterms:created>
  <dcterms:modified xsi:type="dcterms:W3CDTF">2021-03-13T09:12:47Z</dcterms:modified>
  <cp:category/>
  <cp:contentStatus/>
</cp:coreProperties>
</file>